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3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9" i="1" l="1"/>
  <c r="J38" i="1" l="1"/>
  <c r="I38" i="1"/>
  <c r="H38" i="1"/>
  <c r="G38" i="1"/>
  <c r="J42" i="1" l="1"/>
  <c r="I42" i="1"/>
  <c r="H42" i="1"/>
  <c r="G42" i="1"/>
  <c r="J41" i="1"/>
  <c r="I41" i="1"/>
  <c r="H41" i="1"/>
  <c r="G41" i="1"/>
  <c r="J40" i="1"/>
  <c r="I40" i="1"/>
  <c r="H40" i="1"/>
  <c r="G40" i="1"/>
  <c r="J34" i="1" l="1"/>
  <c r="I34" i="1"/>
  <c r="H34" i="1"/>
  <c r="G34" i="1"/>
  <c r="J33" i="1"/>
  <c r="I33" i="1"/>
  <c r="H33" i="1"/>
  <c r="G33" i="1"/>
  <c r="J32" i="1"/>
  <c r="I32" i="1"/>
  <c r="H32" i="1"/>
  <c r="G32" i="1"/>
  <c r="J31" i="1"/>
  <c r="I31" i="1"/>
  <c r="H31" i="1"/>
  <c r="G31" i="1"/>
  <c r="J26" i="1"/>
  <c r="I26" i="1"/>
  <c r="H26" i="1"/>
  <c r="G26" i="1"/>
  <c r="J16" i="1"/>
  <c r="I16" i="1"/>
  <c r="H16" i="1"/>
  <c r="G16" i="1"/>
  <c r="J15" i="1"/>
  <c r="I15" i="1"/>
  <c r="H15" i="1"/>
  <c r="G15" i="1"/>
  <c r="J13" i="1"/>
  <c r="J17" i="1" s="1"/>
  <c r="I13" i="1"/>
  <c r="I17" i="1" s="1"/>
  <c r="H13" i="1"/>
  <c r="H17" i="1" s="1"/>
  <c r="G13" i="1"/>
  <c r="G17" i="1" s="1"/>
  <c r="F27" i="1"/>
  <c r="E27" i="1"/>
  <c r="F17" i="1"/>
  <c r="E17" i="1"/>
  <c r="I35" i="1" l="1"/>
  <c r="F43" i="1" l="1"/>
  <c r="E43" i="1"/>
  <c r="I37" i="1"/>
  <c r="F35" i="1"/>
  <c r="E35" i="1"/>
  <c r="J39" i="1"/>
  <c r="H39" i="1"/>
  <c r="G39" i="1"/>
  <c r="H29" i="1"/>
  <c r="G29" i="1"/>
  <c r="J25" i="1"/>
  <c r="I25" i="1"/>
  <c r="H25" i="1"/>
  <c r="G25" i="1"/>
  <c r="I23" i="1"/>
  <c r="H23" i="1"/>
  <c r="H37" i="1" l="1"/>
  <c r="H43" i="1" s="1"/>
  <c r="H35" i="1"/>
  <c r="G37" i="1"/>
  <c r="G43" i="1" s="1"/>
  <c r="G35" i="1"/>
  <c r="H27" i="1"/>
  <c r="I39" i="1"/>
  <c r="I43" i="1" s="1"/>
  <c r="J23" i="1"/>
  <c r="J27" i="1" s="1"/>
  <c r="G23" i="1"/>
  <c r="G27" i="1" s="1"/>
  <c r="J35" i="1"/>
  <c r="J37" i="1"/>
  <c r="J43" i="1" s="1"/>
  <c r="I27" i="1"/>
</calcChain>
</file>

<file path=xl/sharedStrings.xml><?xml version="1.0" encoding="utf-8"?>
<sst xmlns="http://schemas.openxmlformats.org/spreadsheetml/2006/main" count="102" uniqueCount="79">
  <si>
    <t>Утверждаю:_______________</t>
  </si>
  <si>
    <t xml:space="preserve">Директор школы </t>
  </si>
  <si>
    <t>Хамнуев В.И.</t>
  </si>
  <si>
    <t xml:space="preserve">      ООО "Школьное питание"</t>
  </si>
  <si>
    <t>Меню разработано в соответствии СанПин2.3/2.4.3590-20 и МР 2.4.0179-20</t>
  </si>
  <si>
    <t>Школа</t>
  </si>
  <si>
    <t>МАОУ СОШ №19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</si>
  <si>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</si>
  <si>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</si>
  <si>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</si>
  <si>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</si>
  <si>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</si>
  <si>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</si>
  <si>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</si>
  <si>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</si>
  <si>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Блюдо</t>
  </si>
  <si>
    <t>Выход, г</t>
  </si>
  <si>
    <t>Завтрак</t>
  </si>
  <si>
    <t xml:space="preserve">Завтрак дети с 7 до 11 лет </t>
  </si>
  <si>
    <t>гор.блюдо</t>
  </si>
  <si>
    <t>гор.напиток</t>
  </si>
  <si>
    <t>Льготное питание 85руб.</t>
  </si>
  <si>
    <t xml:space="preserve">Завтрак </t>
  </si>
  <si>
    <t xml:space="preserve">Завтрак дети с 12 лет и старше </t>
  </si>
  <si>
    <t>Льготное питание 90руб.</t>
  </si>
  <si>
    <t>Обед</t>
  </si>
  <si>
    <t xml:space="preserve">Обед дети с 7 до 11 лет </t>
  </si>
  <si>
    <t>хлеб бел.</t>
  </si>
  <si>
    <t>хлеб черн.</t>
  </si>
  <si>
    <t>Льготное питание 105руб</t>
  </si>
  <si>
    <t>Обед дети с 12 лет и старше</t>
  </si>
  <si>
    <t>Директор:                                                                             Найданов М.Б</t>
  </si>
  <si>
    <t>Управляющий столовой:                                                        Воротникова А.Г</t>
  </si>
  <si>
    <t>Зав.производством:                                                                Алешкова А.В</t>
  </si>
  <si>
    <t xml:space="preserve"> Меню школы № 19 г.Улан-Удэ </t>
  </si>
  <si>
    <t>Хлеб ржаной</t>
  </si>
  <si>
    <t>бутерброд</t>
  </si>
  <si>
    <r>
      <t>Бутерброд с сыром (</t>
    </r>
    <r>
      <rPr>
        <sz val="8"/>
        <color theme="1"/>
        <rFont val="Times New Roman"/>
        <family val="1"/>
        <charset val="204"/>
      </rPr>
      <t>хлеб высший сорт,сыр твердый</t>
    </r>
    <r>
      <rPr>
        <sz val="11"/>
        <color theme="1"/>
        <rFont val="Times New Roman"/>
        <family val="1"/>
        <charset val="204"/>
      </rPr>
      <t>)30/20</t>
    </r>
  </si>
  <si>
    <t>гор. напиток</t>
  </si>
  <si>
    <t>завтрак</t>
  </si>
  <si>
    <t>обед</t>
  </si>
  <si>
    <t>1блюдо</t>
  </si>
  <si>
    <t>2блюдо</t>
  </si>
  <si>
    <t>гарнир</t>
  </si>
  <si>
    <r>
      <rPr>
        <sz val="11"/>
        <rFont val="Times New Roman"/>
        <family val="1"/>
        <charset val="204"/>
      </rPr>
      <t xml:space="preserve">Макароны отварные </t>
    </r>
    <r>
      <rPr>
        <sz val="8"/>
        <rFont val="Times New Roman"/>
        <family val="1"/>
        <charset val="204"/>
      </rPr>
      <t>(макаронные изделия,соль йодированная,масло сливочное)</t>
    </r>
  </si>
  <si>
    <r>
      <t>Компот из смеси сухофруктов</t>
    </r>
    <r>
      <rPr>
        <sz val="8"/>
        <color theme="1"/>
        <rFont val="Times New Roman"/>
        <family val="1"/>
        <charset val="204"/>
      </rPr>
      <t>(сахар,сухофрукты,витаминС)</t>
    </r>
  </si>
  <si>
    <t>Хлеб пшеничный йод. в/с</t>
  </si>
  <si>
    <t>Хлеб пшеничный йод. 1с</t>
  </si>
  <si>
    <t>Льготное питание 120руб</t>
  </si>
  <si>
    <t>Без ГМО и пищевых добавок</t>
  </si>
  <si>
    <t>десерт</t>
  </si>
  <si>
    <r>
      <t>Суп гороховый с фаршем (</t>
    </r>
    <r>
      <rPr>
        <sz val="8"/>
        <color theme="1"/>
        <rFont val="Times New Roman"/>
        <family val="1"/>
        <charset val="204"/>
      </rPr>
      <t>мясо гов.1кат,крупа горох.картофель,лук репчатый,морковь,масло сливочное,соль йодированная)185/15</t>
    </r>
  </si>
  <si>
    <r>
      <t>Кофейный напиток из цикория с молоком</t>
    </r>
    <r>
      <rPr>
        <sz val="8"/>
        <color theme="1"/>
        <rFont val="Times New Roman"/>
        <family val="1"/>
        <charset val="204"/>
      </rPr>
      <t>(кофейный напиток,молоко,сахар)</t>
    </r>
  </si>
  <si>
    <t>Завтрак 2 дети с 12 лет и старше</t>
  </si>
  <si>
    <t>выпечка</t>
  </si>
  <si>
    <t>Булочка "Ванильная"</t>
  </si>
  <si>
    <t>5.3</t>
  </si>
  <si>
    <t>4.7</t>
  </si>
  <si>
    <t>28.8</t>
  </si>
  <si>
    <t>Чай с сахаром</t>
  </si>
  <si>
    <t>83.40</t>
  </si>
  <si>
    <t>0.4</t>
  </si>
  <si>
    <t>0.2</t>
  </si>
  <si>
    <t>21.6</t>
  </si>
  <si>
    <t>Льготное питание 19руб.</t>
  </si>
  <si>
    <t>19.00</t>
  </si>
  <si>
    <t>272.4</t>
  </si>
  <si>
    <t>4.6</t>
  </si>
  <si>
    <t>6.9</t>
  </si>
  <si>
    <t>49.4</t>
  </si>
  <si>
    <r>
      <t>Птица в томатном соусе(</t>
    </r>
    <r>
      <rPr>
        <sz val="8"/>
        <color theme="1"/>
        <rFont val="Times New Roman"/>
        <family val="1"/>
        <charset val="204"/>
      </rPr>
      <t>филе птицы,масло сливочное,томатная паста,мука пшен,соль йодированная)60/40</t>
    </r>
  </si>
  <si>
    <r>
      <t>Каша пшенная молочная (</t>
    </r>
    <r>
      <rPr>
        <sz val="8"/>
        <color theme="1"/>
        <rFont val="Times New Roman"/>
        <family val="1"/>
        <charset val="204"/>
      </rPr>
      <t>крупа пшенная,масло сливочное,молоко,соль,сахар) 200/10</t>
    </r>
  </si>
  <si>
    <t>Вафли</t>
  </si>
  <si>
    <r>
      <t>Каша пшеная молочная (</t>
    </r>
    <r>
      <rPr>
        <sz val="8"/>
        <color theme="1"/>
        <rFont val="Times New Roman"/>
        <family val="1"/>
        <charset val="204"/>
      </rPr>
      <t>крупа пшенная,масло сливочное,молоко,соль,сахар) 250/10</t>
    </r>
  </si>
  <si>
    <t>4</t>
  </si>
  <si>
    <t>15</t>
  </si>
  <si>
    <r>
      <t>Птица в томатном соусе(</t>
    </r>
    <r>
      <rPr>
        <sz val="8"/>
        <color theme="1"/>
        <rFont val="Times New Roman"/>
        <family val="1"/>
        <charset val="204"/>
      </rPr>
      <t>филе птицы,масло сливочное,томатная паста,мука пшен,соль йодированная)80/40</t>
    </r>
  </si>
  <si>
    <r>
      <t>Суп гороховый с фаршем (</t>
    </r>
    <r>
      <rPr>
        <sz val="8"/>
        <color theme="1"/>
        <rFont val="Times New Roman"/>
        <family val="1"/>
        <charset val="204"/>
      </rPr>
      <t>мясо гов.1кат,крупа горох.картофель,лук репчатый,морковь,масло сливочное,соль йодированная)245/15</t>
    </r>
  </si>
  <si>
    <t>БХП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</si>
</sst>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27">
    <xf numFmtId="0" fontId="0" fillId="0" borderId="0" xfId="0"/>
    <xf numFmtId="0" fontId="0" fillId="0" borderId="0" xfId="0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2" borderId="0" xfId="0" applyFont="1" applyFill="1"/>
    <xf numFmtId="0" fontId="4" fillId="2" borderId="0" xfId="0" applyFont="1" applyFill="1" applyBorder="1"/>
    <xf numFmtId="0" fontId="0" fillId="2" borderId="0" xfId="0" applyFill="1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14" fontId="3" fillId="0" borderId="0" xfId="0" applyNumberFormat="1" applyFont="1" applyAlignment="1">
      <alignment vertical="center"/>
    </xf>
    <xf numFmtId="0" fontId="7" fillId="0" borderId="7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/>
    <xf numFmtId="0" fontId="13" fillId="2" borderId="5" xfId="0" applyFont="1" applyFill="1" applyBorder="1" applyAlignment="1">
      <alignment horizontal="center"/>
    </xf>
    <xf numFmtId="0" fontId="4" fillId="2" borderId="0" xfId="0" applyFont="1" applyFill="1"/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4" fillId="2" borderId="10" xfId="0" applyFont="1" applyFill="1" applyBorder="1"/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/>
    <xf numFmtId="164" fontId="11" fillId="2" borderId="5" xfId="0" applyNumberFormat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wrapText="1"/>
    </xf>
    <xf numFmtId="0" fontId="7" fillId="2" borderId="5" xfId="1" applyFont="1" applyFill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7" fillId="2" borderId="7" xfId="1" applyFont="1" applyFill="1" applyBorder="1" applyAlignment="1">
      <alignment horizontal="center" vertical="center"/>
    </xf>
    <xf numFmtId="2" fontId="14" fillId="2" borderId="4" xfId="0" applyNumberFormat="1" applyFont="1" applyFill="1" applyBorder="1" applyAlignment="1">
      <alignment horizontal="center" vertical="center"/>
    </xf>
    <xf numFmtId="0" fontId="7" fillId="2" borderId="5" xfId="1" applyNumberFormat="1" applyFont="1" applyFill="1" applyBorder="1" applyAlignment="1">
      <alignment horizontal="center" vertical="center"/>
    </xf>
    <xf numFmtId="2" fontId="8" fillId="2" borderId="7" xfId="1" applyNumberFormat="1" applyFont="1" applyFill="1" applyBorder="1" applyAlignment="1">
      <alignment horizontal="center" vertical="center"/>
    </xf>
    <xf numFmtId="2" fontId="8" fillId="2" borderId="4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2" fontId="14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wrapText="1"/>
    </xf>
    <xf numFmtId="164" fontId="11" fillId="0" borderId="5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164" fontId="12" fillId="0" borderId="5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wrapText="1"/>
    </xf>
    <xf numFmtId="0" fontId="16" fillId="2" borderId="5" xfId="1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2" fontId="11" fillId="2" borderId="5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0" fontId="6" fillId="2" borderId="5" xfId="1" applyFont="1" applyFill="1" applyBorder="1" applyAlignment="1">
      <alignment horizontal="left" vertical="center" wrapText="1"/>
    </xf>
    <xf numFmtId="2" fontId="8" fillId="0" borderId="5" xfId="1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0" fontId="7" fillId="0" borderId="7" xfId="1" applyFont="1" applyFill="1" applyBorder="1" applyAlignment="1">
      <alignment horizontal="left" vertical="center" wrapText="1"/>
    </xf>
    <xf numFmtId="0" fontId="7" fillId="0" borderId="7" xfId="1" applyFont="1" applyBorder="1" applyAlignment="1">
      <alignment horizontal="center" vertical="center"/>
    </xf>
    <xf numFmtId="1" fontId="16" fillId="0" borderId="7" xfId="1" applyNumberFormat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164" fontId="1" fillId="0" borderId="0" xfId="0" applyNumberFormat="1" applyFont="1" applyBorder="1"/>
    <xf numFmtId="2" fontId="17" fillId="0" borderId="0" xfId="0" applyNumberFormat="1" applyFont="1" applyBorder="1" applyAlignment="1">
      <alignment horizontal="center" vertical="center"/>
    </xf>
    <xf numFmtId="2" fontId="17" fillId="2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4" fillId="0" borderId="2" xfId="0" applyFont="1" applyFill="1" applyBorder="1"/>
    <xf numFmtId="0" fontId="6" fillId="0" borderId="5" xfId="1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64" fontId="18" fillId="0" borderId="5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/>
    </xf>
    <xf numFmtId="0" fontId="2" fillId="0" borderId="5" xfId="0" applyFont="1" applyFill="1" applyBorder="1"/>
    <xf numFmtId="164" fontId="14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0" fontId="3" fillId="0" borderId="5" xfId="0" applyFont="1" applyFill="1" applyBorder="1"/>
    <xf numFmtId="49" fontId="12" fillId="0" borderId="5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0" fontId="4" fillId="2" borderId="13" xfId="0" applyFont="1" applyFill="1" applyBorder="1"/>
    <xf numFmtId="0" fontId="4" fillId="2" borderId="14" xfId="0" applyFont="1" applyFill="1" applyBorder="1" applyAlignment="1" applyProtection="1">
      <protection locked="0"/>
    </xf>
    <xf numFmtId="0" fontId="4" fillId="2" borderId="15" xfId="0" applyFont="1" applyFill="1" applyBorder="1" applyAlignment="1" applyProtection="1">
      <protection locked="0"/>
    </xf>
    <xf numFmtId="0" fontId="0" fillId="2" borderId="16" xfId="0" applyFill="1" applyBorder="1"/>
    <xf numFmtId="49" fontId="4" fillId="2" borderId="17" xfId="0" applyNumberFormat="1" applyFont="1" applyFill="1" applyBorder="1" applyProtection="1">
      <protection locked="0"/>
    </xf>
    <xf numFmtId="0" fontId="13" fillId="2" borderId="14" xfId="0" applyFont="1" applyFill="1" applyBorder="1"/>
    <xf numFmtId="0" fontId="13" fillId="2" borderId="15" xfId="0" applyFont="1" applyFill="1" applyBorder="1"/>
    <xf numFmtId="0" fontId="13" fillId="2" borderId="17" xfId="0" applyFont="1" applyFill="1" applyBorder="1"/>
    <xf numFmtId="14" fontId="13" fillId="2" borderId="18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/>
    <xf numFmtId="0" fontId="8" fillId="2" borderId="22" xfId="1" applyFont="1" applyFill="1" applyBorder="1" applyAlignment="1">
      <alignment horizontal="center" vertical="center"/>
    </xf>
    <xf numFmtId="2" fontId="14" fillId="2" borderId="23" xfId="0" applyNumberFormat="1" applyFont="1" applyFill="1" applyBorder="1" applyAlignment="1">
      <alignment horizontal="center" vertical="center"/>
    </xf>
    <xf numFmtId="2" fontId="14" fillId="2" borderId="12" xfId="0" applyNumberFormat="1" applyFont="1" applyFill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/>
    </xf>
    <xf numFmtId="2" fontId="8" fillId="2" borderId="22" xfId="1" applyNumberFormat="1" applyFont="1" applyFill="1" applyBorder="1" applyAlignment="1">
      <alignment horizontal="center" vertical="center"/>
    </xf>
    <xf numFmtId="2" fontId="15" fillId="0" borderId="12" xfId="0" applyNumberFormat="1" applyFont="1" applyBorder="1" applyAlignment="1">
      <alignment horizontal="center" vertical="center"/>
    </xf>
    <xf numFmtId="0" fontId="4" fillId="2" borderId="24" xfId="0" applyFont="1" applyFill="1" applyBorder="1"/>
    <xf numFmtId="0" fontId="4" fillId="2" borderId="20" xfId="0" applyFont="1" applyFill="1" applyBorder="1"/>
    <xf numFmtId="2" fontId="8" fillId="0" borderId="12" xfId="1" applyNumberFormat="1" applyFont="1" applyFill="1" applyBorder="1" applyAlignment="1">
      <alignment horizontal="center" vertical="center"/>
    </xf>
    <xf numFmtId="2" fontId="15" fillId="0" borderId="23" xfId="0" applyNumberFormat="1" applyFont="1" applyBorder="1" applyAlignment="1">
      <alignment horizontal="center" vertical="center"/>
    </xf>
    <xf numFmtId="0" fontId="4" fillId="2" borderId="25" xfId="0" applyFont="1" applyFill="1" applyBorder="1"/>
    <xf numFmtId="0" fontId="0" fillId="0" borderId="26" xfId="0" applyBorder="1"/>
    <xf numFmtId="0" fontId="7" fillId="2" borderId="27" xfId="1" applyFont="1" applyFill="1" applyBorder="1" applyAlignment="1">
      <alignment horizontal="center" vertical="center"/>
    </xf>
    <xf numFmtId="0" fontId="3" fillId="2" borderId="27" xfId="0" applyFont="1" applyFill="1" applyBorder="1"/>
    <xf numFmtId="1" fontId="16" fillId="0" borderId="28" xfId="1" applyNumberFormat="1" applyFont="1" applyFill="1" applyBorder="1" applyAlignment="1">
      <alignment horizontal="center" vertical="center"/>
    </xf>
    <xf numFmtId="164" fontId="12" fillId="0" borderId="27" xfId="0" applyNumberFormat="1" applyFont="1" applyBorder="1" applyAlignment="1">
      <alignment horizontal="center" vertical="center"/>
    </xf>
    <xf numFmtId="2" fontId="15" fillId="0" borderId="27" xfId="0" applyNumberFormat="1" applyFont="1" applyBorder="1" applyAlignment="1">
      <alignment horizontal="center" vertical="center"/>
    </xf>
    <xf numFmtId="2" fontId="15" fillId="0" borderId="29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topLeftCell="A6" workbookViewId="0">
      <selection activeCell="D25" sqref="D25"/>
    </sheetView>
  </sheetViews>
  <sheetFormatPr defaultRowHeight="15" x14ac:dyDescent="0.25"/>
  <cols>
    <col min="2" max="2" width="10.7109375" bestFit="1" customWidth="1"/>
    <col min="4" max="4" width="35.28515625" customWidth="1"/>
    <col min="5" max="5" width="10.7109375" customWidth="1"/>
    <col min="7" max="7" width="7.7109375" customWidth="1"/>
    <col min="8" max="9" width="6.140625" bestFit="1" customWidth="1"/>
    <col min="10" max="10" width="8.140625" customWidth="1"/>
  </cols>
  <sheetData>
    <row r="1" spans="1:11" x14ac:dyDescent="0.25">
      <c r="D1" s="1"/>
      <c r="E1" s="1"/>
      <c r="F1" s="2" t="s">
        <v>0</v>
      </c>
      <c r="G1" s="1"/>
    </row>
    <row r="2" spans="1:11" x14ac:dyDescent="0.25">
      <c r="D2" s="1"/>
      <c r="E2" s="1"/>
      <c r="F2" s="3"/>
      <c r="G2" s="3"/>
    </row>
    <row r="3" spans="1:11" x14ac:dyDescent="0.25">
      <c r="A3" s="4"/>
      <c r="B3" s="4"/>
      <c r="D3" s="1"/>
      <c r="E3" s="2" t="s">
        <v>1</v>
      </c>
      <c r="F3" s="1"/>
      <c r="G3" s="3" t="s">
        <v>2</v>
      </c>
    </row>
    <row r="4" spans="1:11" x14ac:dyDescent="0.25">
      <c r="A4" s="121" t="s">
        <v>49</v>
      </c>
      <c r="B4" s="122"/>
      <c r="C4" s="4"/>
    </row>
    <row r="5" spans="1:11" x14ac:dyDescent="0.25">
      <c r="A5" s="123"/>
      <c r="B5" s="124"/>
      <c r="D5" s="6" t="s">
        <v>3</v>
      </c>
      <c r="E5" s="7"/>
      <c r="F5" s="7"/>
      <c r="G5" s="7"/>
      <c r="H5" s="7"/>
      <c r="I5" s="7"/>
      <c r="J5" s="7"/>
      <c r="K5" s="7"/>
    </row>
    <row r="6" spans="1:11" x14ac:dyDescent="0.25">
      <c r="A6" s="125"/>
      <c r="B6" s="126"/>
      <c r="D6" s="119" t="s">
        <v>34</v>
      </c>
      <c r="E6" s="119"/>
      <c r="F6" s="119"/>
      <c r="G6" s="119"/>
      <c r="H6" s="119"/>
      <c r="I6" s="119"/>
      <c r="J6" s="119"/>
      <c r="K6" s="119"/>
    </row>
    <row r="7" spans="1:11" x14ac:dyDescent="0.25">
      <c r="A7" s="5"/>
      <c r="B7" s="5"/>
      <c r="D7" s="14">
        <v>45005</v>
      </c>
      <c r="E7" s="16"/>
      <c r="F7" s="16"/>
      <c r="G7" s="16"/>
      <c r="H7" s="16"/>
      <c r="I7" s="16"/>
      <c r="J7" s="16"/>
      <c r="K7" s="16"/>
    </row>
    <row r="8" spans="1:11" ht="15" customHeight="1" thickBot="1" x14ac:dyDescent="0.3">
      <c r="D8" s="120" t="s">
        <v>4</v>
      </c>
      <c r="E8" s="120"/>
      <c r="F8" s="120"/>
      <c r="G8" s="120"/>
      <c r="H8" s="120"/>
      <c r="I8" s="120"/>
      <c r="J8" s="120"/>
      <c r="K8" s="120"/>
    </row>
    <row r="9" spans="1:11" x14ac:dyDescent="0.25">
      <c r="A9" s="88" t="s">
        <v>5</v>
      </c>
      <c r="B9" s="89" t="s">
        <v>6</v>
      </c>
      <c r="C9" s="90"/>
      <c r="D9" s="90"/>
      <c r="E9" s="91"/>
      <c r="F9" s="92"/>
      <c r="G9" s="93"/>
      <c r="H9" s="94"/>
      <c r="I9" s="95"/>
      <c r="J9" s="96"/>
      <c r="K9" s="8"/>
    </row>
    <row r="10" spans="1:11" ht="24.75" x14ac:dyDescent="0.25">
      <c r="A10" s="97" t="s">
        <v>7</v>
      </c>
      <c r="B10" s="17" t="s">
        <v>8</v>
      </c>
      <c r="C10" s="18" t="s">
        <v>9</v>
      </c>
      <c r="D10" s="19"/>
      <c r="E10" s="9"/>
      <c r="F10" s="17" t="s">
        <v>10</v>
      </c>
      <c r="G10" s="71" t="s">
        <v>11</v>
      </c>
      <c r="H10" s="20" t="s">
        <v>12</v>
      </c>
      <c r="I10" s="20" t="s">
        <v>13</v>
      </c>
      <c r="J10" s="98" t="s">
        <v>14</v>
      </c>
      <c r="K10" s="21"/>
    </row>
    <row r="11" spans="1:11" x14ac:dyDescent="0.25">
      <c r="A11" s="99"/>
      <c r="B11" s="22"/>
      <c r="C11" s="23"/>
      <c r="D11" s="17" t="s">
        <v>15</v>
      </c>
      <c r="E11" s="17" t="s">
        <v>16</v>
      </c>
      <c r="F11" s="24"/>
      <c r="G11" s="25"/>
      <c r="H11" s="25"/>
      <c r="I11" s="26"/>
      <c r="J11" s="98"/>
      <c r="K11" s="21"/>
    </row>
    <row r="12" spans="1:11" ht="15.75" x14ac:dyDescent="0.25">
      <c r="A12" s="100" t="s">
        <v>17</v>
      </c>
      <c r="B12" s="27" t="s">
        <v>17</v>
      </c>
      <c r="C12" s="28"/>
      <c r="D12" s="29" t="s">
        <v>18</v>
      </c>
      <c r="E12" s="17"/>
      <c r="F12" s="30"/>
      <c r="G12" s="31"/>
      <c r="H12" s="31"/>
      <c r="I12" s="31"/>
      <c r="J12" s="101"/>
      <c r="K12" s="21"/>
    </row>
    <row r="13" spans="1:11" ht="38.25" x14ac:dyDescent="0.25">
      <c r="A13" s="100"/>
      <c r="B13" s="32" t="s">
        <v>19</v>
      </c>
      <c r="C13" s="33">
        <v>230</v>
      </c>
      <c r="D13" s="34" t="s">
        <v>71</v>
      </c>
      <c r="E13" s="35">
        <v>210</v>
      </c>
      <c r="F13" s="30">
        <v>23</v>
      </c>
      <c r="G13" s="36">
        <f>110.2*2.1</f>
        <v>231.42000000000002</v>
      </c>
      <c r="H13" s="36">
        <f>3.08*2.1</f>
        <v>6.4680000000000009</v>
      </c>
      <c r="I13" s="36">
        <f>3.91*2.1</f>
        <v>8.2110000000000003</v>
      </c>
      <c r="J13" s="102">
        <f>15.88*2.1</f>
        <v>33.348000000000006</v>
      </c>
      <c r="K13" s="21"/>
    </row>
    <row r="14" spans="1:11" ht="30" x14ac:dyDescent="0.25">
      <c r="A14" s="100"/>
      <c r="B14" s="27" t="s">
        <v>36</v>
      </c>
      <c r="C14" s="40">
        <v>63</v>
      </c>
      <c r="D14" s="34" t="s">
        <v>37</v>
      </c>
      <c r="E14" s="35">
        <v>50</v>
      </c>
      <c r="F14" s="30">
        <v>27</v>
      </c>
      <c r="G14" s="41">
        <v>149</v>
      </c>
      <c r="H14" s="41">
        <v>5.9</v>
      </c>
      <c r="I14" s="41">
        <v>7.1</v>
      </c>
      <c r="J14" s="103">
        <v>9.9</v>
      </c>
      <c r="K14" s="21"/>
    </row>
    <row r="15" spans="1:11" ht="30" x14ac:dyDescent="0.25">
      <c r="A15" s="100"/>
      <c r="B15" s="27" t="s">
        <v>38</v>
      </c>
      <c r="C15" s="42">
        <v>463</v>
      </c>
      <c r="D15" s="34" t="s">
        <v>52</v>
      </c>
      <c r="E15" s="15">
        <v>200</v>
      </c>
      <c r="F15" s="43">
        <v>15</v>
      </c>
      <c r="G15" s="44">
        <f>94*2</f>
        <v>188</v>
      </c>
      <c r="H15" s="44">
        <f>3.3*2</f>
        <v>6.6</v>
      </c>
      <c r="I15" s="44">
        <f>2.9*2</f>
        <v>5.8</v>
      </c>
      <c r="J15" s="104">
        <f>13.8*2</f>
        <v>27.6</v>
      </c>
      <c r="K15" s="21"/>
    </row>
    <row r="16" spans="1:11" ht="15.75" x14ac:dyDescent="0.25">
      <c r="A16" s="100"/>
      <c r="B16" s="27" t="s">
        <v>50</v>
      </c>
      <c r="C16" s="33"/>
      <c r="D16" s="34" t="s">
        <v>72</v>
      </c>
      <c r="E16" s="37">
        <v>60</v>
      </c>
      <c r="F16" s="30">
        <v>20</v>
      </c>
      <c r="G16" s="38">
        <f>460/100*60</f>
        <v>276</v>
      </c>
      <c r="H16" s="39">
        <f>7.5/100*60</f>
        <v>4.5</v>
      </c>
      <c r="I16" s="38">
        <f>17/100*60</f>
        <v>10.200000000000001</v>
      </c>
      <c r="J16" s="105">
        <f>68/100*60</f>
        <v>40.800000000000004</v>
      </c>
      <c r="K16" s="21"/>
    </row>
    <row r="17" spans="1:11" ht="15.75" x14ac:dyDescent="0.25">
      <c r="A17" s="100"/>
      <c r="B17" s="27"/>
      <c r="C17" s="42"/>
      <c r="D17" s="45" t="s">
        <v>21</v>
      </c>
      <c r="E17" s="46">
        <f t="shared" ref="E17:J17" si="0">SUM(E13:E16)</f>
        <v>520</v>
      </c>
      <c r="F17" s="47">
        <f t="shared" si="0"/>
        <v>85</v>
      </c>
      <c r="G17" s="48">
        <f t="shared" si="0"/>
        <v>844.42000000000007</v>
      </c>
      <c r="H17" s="48">
        <f t="shared" si="0"/>
        <v>23.468000000000004</v>
      </c>
      <c r="I17" s="48">
        <f t="shared" si="0"/>
        <v>31.311</v>
      </c>
      <c r="J17" s="106">
        <f t="shared" si="0"/>
        <v>111.64800000000002</v>
      </c>
      <c r="K17" s="21"/>
    </row>
    <row r="18" spans="1:11" ht="15.75" x14ac:dyDescent="0.25">
      <c r="A18" s="100"/>
      <c r="B18" s="72"/>
      <c r="C18" s="73"/>
      <c r="D18" s="29" t="s">
        <v>53</v>
      </c>
      <c r="E18" s="74"/>
      <c r="F18" s="75"/>
      <c r="G18" s="76"/>
      <c r="H18" s="76"/>
      <c r="I18" s="76"/>
      <c r="J18" s="77"/>
      <c r="K18" s="21"/>
    </row>
    <row r="19" spans="1:11" ht="15.75" x14ac:dyDescent="0.25">
      <c r="A19" s="100"/>
      <c r="B19" s="72" t="s">
        <v>54</v>
      </c>
      <c r="C19" s="73">
        <v>542</v>
      </c>
      <c r="D19" s="78" t="s">
        <v>55</v>
      </c>
      <c r="E19" s="79">
        <v>60</v>
      </c>
      <c r="F19" s="80" t="s">
        <v>75</v>
      </c>
      <c r="G19" s="81">
        <v>179</v>
      </c>
      <c r="H19" s="82" t="s">
        <v>56</v>
      </c>
      <c r="I19" s="82" t="s">
        <v>57</v>
      </c>
      <c r="J19" s="83" t="s">
        <v>58</v>
      </c>
      <c r="K19" s="21"/>
    </row>
    <row r="20" spans="1:11" ht="15.75" x14ac:dyDescent="0.25">
      <c r="A20" s="100"/>
      <c r="B20" s="72" t="s">
        <v>20</v>
      </c>
      <c r="C20" s="73">
        <v>457</v>
      </c>
      <c r="D20" s="78" t="s">
        <v>59</v>
      </c>
      <c r="E20" s="79">
        <v>200</v>
      </c>
      <c r="F20" s="80" t="s">
        <v>74</v>
      </c>
      <c r="G20" s="81" t="s">
        <v>60</v>
      </c>
      <c r="H20" s="81" t="s">
        <v>61</v>
      </c>
      <c r="I20" s="81" t="s">
        <v>62</v>
      </c>
      <c r="J20" s="83" t="s">
        <v>63</v>
      </c>
      <c r="K20" s="21"/>
    </row>
    <row r="21" spans="1:11" ht="15.75" x14ac:dyDescent="0.25">
      <c r="A21" s="100"/>
      <c r="B21" s="72"/>
      <c r="C21" s="73"/>
      <c r="D21" s="84" t="s">
        <v>64</v>
      </c>
      <c r="E21" s="74">
        <v>260</v>
      </c>
      <c r="F21" s="85" t="s">
        <v>65</v>
      </c>
      <c r="G21" s="76" t="s">
        <v>66</v>
      </c>
      <c r="H21" s="86" t="s">
        <v>67</v>
      </c>
      <c r="I21" s="86" t="s">
        <v>68</v>
      </c>
      <c r="J21" s="87" t="s">
        <v>69</v>
      </c>
      <c r="K21" s="21"/>
    </row>
    <row r="22" spans="1:11" ht="15.75" x14ac:dyDescent="0.25">
      <c r="A22" s="107"/>
      <c r="B22" s="27" t="s">
        <v>39</v>
      </c>
      <c r="C22" s="42"/>
      <c r="D22" s="49" t="s">
        <v>23</v>
      </c>
      <c r="E22" s="50"/>
      <c r="F22" s="47"/>
      <c r="G22" s="48"/>
      <c r="H22" s="48"/>
      <c r="I22" s="48"/>
      <c r="J22" s="106"/>
      <c r="K22" s="21"/>
    </row>
    <row r="23" spans="1:11" ht="38.25" x14ac:dyDescent="0.25">
      <c r="A23" s="108" t="s">
        <v>22</v>
      </c>
      <c r="B23" s="32" t="s">
        <v>19</v>
      </c>
      <c r="C23" s="33">
        <v>230</v>
      </c>
      <c r="D23" s="34" t="s">
        <v>73</v>
      </c>
      <c r="E23" s="35">
        <v>260</v>
      </c>
      <c r="F23" s="30">
        <v>28</v>
      </c>
      <c r="G23" s="36">
        <f>G13/210*260</f>
        <v>286.52000000000004</v>
      </c>
      <c r="H23" s="36">
        <f>H13/210*260</f>
        <v>8.0080000000000009</v>
      </c>
      <c r="I23" s="36">
        <f>I13/210*260</f>
        <v>10.166</v>
      </c>
      <c r="J23" s="102">
        <f>J13/210*260</f>
        <v>41.288000000000004</v>
      </c>
      <c r="K23" s="21"/>
    </row>
    <row r="24" spans="1:11" ht="30" x14ac:dyDescent="0.25">
      <c r="A24" s="100"/>
      <c r="B24" s="27" t="s">
        <v>36</v>
      </c>
      <c r="C24" s="40">
        <v>63</v>
      </c>
      <c r="D24" s="34" t="s">
        <v>37</v>
      </c>
      <c r="E24" s="35">
        <v>50</v>
      </c>
      <c r="F24" s="30">
        <v>27</v>
      </c>
      <c r="G24" s="41">
        <v>149</v>
      </c>
      <c r="H24" s="41">
        <v>6.9</v>
      </c>
      <c r="I24" s="41">
        <v>9.1</v>
      </c>
      <c r="J24" s="103">
        <v>9.9</v>
      </c>
      <c r="K24" s="21"/>
    </row>
    <row r="25" spans="1:11" ht="30" x14ac:dyDescent="0.25">
      <c r="A25" s="100"/>
      <c r="B25" s="27" t="s">
        <v>20</v>
      </c>
      <c r="C25" s="42">
        <v>463</v>
      </c>
      <c r="D25" s="34" t="s">
        <v>52</v>
      </c>
      <c r="E25" s="15">
        <v>200</v>
      </c>
      <c r="F25" s="43">
        <v>15</v>
      </c>
      <c r="G25" s="44">
        <f>102.8*2</f>
        <v>205.6</v>
      </c>
      <c r="H25" s="44">
        <f>2.9*2</f>
        <v>5.8</v>
      </c>
      <c r="I25" s="44">
        <f>2.9*2</f>
        <v>5.8</v>
      </c>
      <c r="J25" s="104">
        <f>17.2*2</f>
        <v>34.4</v>
      </c>
      <c r="K25" s="21"/>
    </row>
    <row r="26" spans="1:11" ht="15.75" x14ac:dyDescent="0.25">
      <c r="A26" s="100"/>
      <c r="B26" s="27" t="s">
        <v>50</v>
      </c>
      <c r="C26" s="33"/>
      <c r="D26" s="34" t="s">
        <v>72</v>
      </c>
      <c r="E26" s="37">
        <v>60</v>
      </c>
      <c r="F26" s="30">
        <v>20</v>
      </c>
      <c r="G26" s="38">
        <f>460/100*60</f>
        <v>276</v>
      </c>
      <c r="H26" s="39">
        <f>7.5/100*60</f>
        <v>4.5</v>
      </c>
      <c r="I26" s="38">
        <f>17/100*60</f>
        <v>10.200000000000001</v>
      </c>
      <c r="J26" s="105">
        <f>68/100*60</f>
        <v>40.800000000000004</v>
      </c>
      <c r="K26" s="51"/>
    </row>
    <row r="27" spans="1:11" ht="15.75" x14ac:dyDescent="0.25">
      <c r="A27" s="100"/>
      <c r="B27" s="27"/>
      <c r="C27" s="42"/>
      <c r="D27" s="45" t="s">
        <v>24</v>
      </c>
      <c r="E27" s="46">
        <f t="shared" ref="E27:J27" si="1">SUM(E23:E26)</f>
        <v>570</v>
      </c>
      <c r="F27" s="47">
        <f t="shared" si="1"/>
        <v>90</v>
      </c>
      <c r="G27" s="48">
        <f t="shared" si="1"/>
        <v>917.12</v>
      </c>
      <c r="H27" s="48">
        <f t="shared" si="1"/>
        <v>25.208000000000002</v>
      </c>
      <c r="I27" s="48">
        <f t="shared" si="1"/>
        <v>35.265999999999998</v>
      </c>
      <c r="J27" s="106">
        <f t="shared" si="1"/>
        <v>126.38800000000001</v>
      </c>
      <c r="K27" s="21"/>
    </row>
    <row r="28" spans="1:11" ht="15.75" x14ac:dyDescent="0.25">
      <c r="A28" s="107"/>
      <c r="B28" s="27" t="s">
        <v>40</v>
      </c>
      <c r="C28" s="42"/>
      <c r="D28" s="49" t="s">
        <v>26</v>
      </c>
      <c r="E28" s="50"/>
      <c r="F28" s="47"/>
      <c r="G28" s="48"/>
      <c r="H28" s="48"/>
      <c r="I28" s="48"/>
      <c r="J28" s="104"/>
      <c r="K28" s="21"/>
    </row>
    <row r="29" spans="1:11" ht="49.5" x14ac:dyDescent="0.25">
      <c r="A29" s="108" t="s">
        <v>25</v>
      </c>
      <c r="B29" s="27" t="s">
        <v>41</v>
      </c>
      <c r="C29" s="33">
        <v>128</v>
      </c>
      <c r="D29" s="34" t="s">
        <v>51</v>
      </c>
      <c r="E29" s="52">
        <v>200</v>
      </c>
      <c r="F29" s="53">
        <v>23</v>
      </c>
      <c r="G29" s="36">
        <f>51.5*2</f>
        <v>103</v>
      </c>
      <c r="H29" s="36">
        <f>4.5*2</f>
        <v>9</v>
      </c>
      <c r="I29" s="36">
        <v>8</v>
      </c>
      <c r="J29" s="102">
        <f>7.1*2+6</f>
        <v>20.2</v>
      </c>
      <c r="K29" s="21"/>
    </row>
    <row r="30" spans="1:11" ht="38.25" x14ac:dyDescent="0.25">
      <c r="A30" s="100"/>
      <c r="B30" s="27" t="s">
        <v>42</v>
      </c>
      <c r="C30" s="33">
        <v>367</v>
      </c>
      <c r="D30" s="34" t="s">
        <v>70</v>
      </c>
      <c r="E30" s="54">
        <v>100</v>
      </c>
      <c r="F30" s="55">
        <v>56</v>
      </c>
      <c r="G30" s="36">
        <v>218</v>
      </c>
      <c r="H30" s="36">
        <v>13.3</v>
      </c>
      <c r="I30" s="36">
        <v>15.5</v>
      </c>
      <c r="J30" s="102">
        <v>3.1</v>
      </c>
      <c r="K30" s="21"/>
    </row>
    <row r="31" spans="1:11" ht="26.25" x14ac:dyDescent="0.25">
      <c r="A31" s="100"/>
      <c r="B31" s="27" t="s">
        <v>43</v>
      </c>
      <c r="C31" s="28">
        <v>256</v>
      </c>
      <c r="D31" s="56" t="s">
        <v>44</v>
      </c>
      <c r="E31" s="54">
        <v>160</v>
      </c>
      <c r="F31" s="55">
        <v>13</v>
      </c>
      <c r="G31" s="57">
        <f>123*1.6</f>
        <v>196.8</v>
      </c>
      <c r="H31" s="57">
        <f>3.7*1.6</f>
        <v>5.9200000000000008</v>
      </c>
      <c r="I31" s="57">
        <f>3.3*1.6</f>
        <v>5.28</v>
      </c>
      <c r="J31" s="109">
        <f>19.7*1.6</f>
        <v>31.52</v>
      </c>
      <c r="K31" s="21"/>
    </row>
    <row r="32" spans="1:11" ht="30" x14ac:dyDescent="0.25">
      <c r="A32" s="100"/>
      <c r="B32" s="32" t="s">
        <v>38</v>
      </c>
      <c r="C32" s="33">
        <v>495</v>
      </c>
      <c r="D32" s="34" t="s">
        <v>45</v>
      </c>
      <c r="E32" s="58">
        <v>200</v>
      </c>
      <c r="F32" s="30">
        <v>8</v>
      </c>
      <c r="G32" s="38">
        <f>84*2</f>
        <v>168</v>
      </c>
      <c r="H32" s="38">
        <f>0.6*2</f>
        <v>1.2</v>
      </c>
      <c r="I32" s="38">
        <f>0.1*2</f>
        <v>0.2</v>
      </c>
      <c r="J32" s="105">
        <f>20.1*2</f>
        <v>40.200000000000003</v>
      </c>
      <c r="K32" s="21"/>
    </row>
    <row r="33" spans="1:11" ht="15.75" x14ac:dyDescent="0.25">
      <c r="A33" s="100"/>
      <c r="B33" s="27" t="s">
        <v>27</v>
      </c>
      <c r="C33" s="59" t="s">
        <v>78</v>
      </c>
      <c r="D33" s="60" t="s">
        <v>46</v>
      </c>
      <c r="E33" s="54">
        <v>30</v>
      </c>
      <c r="F33" s="55">
        <v>3</v>
      </c>
      <c r="G33" s="41">
        <f>250/100*30</f>
        <v>75</v>
      </c>
      <c r="H33" s="41">
        <f>7.5/100*30</f>
        <v>2.25</v>
      </c>
      <c r="I33" s="41">
        <f>1/100*30</f>
        <v>0.3</v>
      </c>
      <c r="J33" s="103">
        <f>51/100*30</f>
        <v>15.3</v>
      </c>
      <c r="K33" s="21"/>
    </row>
    <row r="34" spans="1:11" ht="15.75" x14ac:dyDescent="0.25">
      <c r="A34" s="100"/>
      <c r="B34" s="32" t="s">
        <v>28</v>
      </c>
      <c r="C34" s="28" t="s">
        <v>78</v>
      </c>
      <c r="D34" s="60" t="s">
        <v>35</v>
      </c>
      <c r="E34" s="61">
        <v>20</v>
      </c>
      <c r="F34" s="55">
        <v>2</v>
      </c>
      <c r="G34" s="41">
        <f>200/100*20</f>
        <v>40</v>
      </c>
      <c r="H34" s="41">
        <f>6/100*20</f>
        <v>1.2</v>
      </c>
      <c r="I34" s="41">
        <f>1/100*20</f>
        <v>0.2</v>
      </c>
      <c r="J34" s="103">
        <f>40/100*20</f>
        <v>8</v>
      </c>
      <c r="K34" s="21"/>
    </row>
    <row r="35" spans="1:11" ht="15.75" x14ac:dyDescent="0.25">
      <c r="A35" s="100"/>
      <c r="B35" s="27"/>
      <c r="C35" s="33"/>
      <c r="D35" s="49" t="s">
        <v>29</v>
      </c>
      <c r="E35" s="62">
        <f t="shared" ref="E35" si="2">SUM(E29:E34)</f>
        <v>710</v>
      </c>
      <c r="F35" s="47">
        <f>SUM(F29:F34)</f>
        <v>105</v>
      </c>
      <c r="G35" s="48">
        <f>SUM(G29:G34)</f>
        <v>800.8</v>
      </c>
      <c r="H35" s="48">
        <f>SUM(H29:H34)</f>
        <v>32.870000000000005</v>
      </c>
      <c r="I35" s="48">
        <f>SUM(I29:I34)</f>
        <v>29.48</v>
      </c>
      <c r="J35" s="106">
        <f>SUM(J29:J34)</f>
        <v>118.32000000000001</v>
      </c>
      <c r="K35" s="21"/>
    </row>
    <row r="36" spans="1:11" ht="15.75" x14ac:dyDescent="0.25">
      <c r="A36" s="107"/>
      <c r="B36" s="27" t="s">
        <v>40</v>
      </c>
      <c r="C36" s="33"/>
      <c r="D36" s="49" t="s">
        <v>30</v>
      </c>
      <c r="E36" s="63"/>
      <c r="F36" s="47"/>
      <c r="G36" s="64"/>
      <c r="H36" s="64"/>
      <c r="I36" s="64"/>
      <c r="J36" s="110"/>
      <c r="K36" s="10"/>
    </row>
    <row r="37" spans="1:11" ht="49.5" x14ac:dyDescent="0.25">
      <c r="A37" s="108"/>
      <c r="B37" s="27" t="s">
        <v>41</v>
      </c>
      <c r="C37" s="33">
        <v>128</v>
      </c>
      <c r="D37" s="34" t="s">
        <v>77</v>
      </c>
      <c r="E37" s="52">
        <v>260</v>
      </c>
      <c r="F37" s="53">
        <v>30</v>
      </c>
      <c r="G37" s="36">
        <f>G29/200*250</f>
        <v>128.75</v>
      </c>
      <c r="H37" s="36">
        <f>H29/200*250</f>
        <v>11.25</v>
      </c>
      <c r="I37" s="36">
        <f t="shared" ref="I37:J37" si="3">I29/200*250</f>
        <v>10</v>
      </c>
      <c r="J37" s="102">
        <f t="shared" si="3"/>
        <v>25.249999999999996</v>
      </c>
      <c r="K37" s="10"/>
    </row>
    <row r="38" spans="1:11" ht="38.25" x14ac:dyDescent="0.25">
      <c r="A38" s="100" t="s">
        <v>25</v>
      </c>
      <c r="B38" s="27" t="s">
        <v>42</v>
      </c>
      <c r="C38" s="33">
        <v>128</v>
      </c>
      <c r="D38" s="34" t="s">
        <v>76</v>
      </c>
      <c r="E38" s="54">
        <v>120</v>
      </c>
      <c r="F38" s="55">
        <v>60</v>
      </c>
      <c r="G38" s="36">
        <f>G30/100*110</f>
        <v>239.8</v>
      </c>
      <c r="H38" s="36">
        <f t="shared" ref="H38:J38" si="4">H30/100*110</f>
        <v>14.63</v>
      </c>
      <c r="I38" s="36">
        <f t="shared" si="4"/>
        <v>17.05</v>
      </c>
      <c r="J38" s="102">
        <f t="shared" si="4"/>
        <v>3.41</v>
      </c>
      <c r="K38" s="10"/>
    </row>
    <row r="39" spans="1:11" ht="26.25" x14ac:dyDescent="0.25">
      <c r="A39" s="100"/>
      <c r="B39" s="27" t="s">
        <v>43</v>
      </c>
      <c r="C39" s="28">
        <v>256</v>
      </c>
      <c r="D39" s="56" t="s">
        <v>44</v>
      </c>
      <c r="E39" s="54">
        <v>200</v>
      </c>
      <c r="F39" s="55">
        <v>17</v>
      </c>
      <c r="G39" s="57">
        <f>G31/160*200</f>
        <v>246</v>
      </c>
      <c r="H39" s="57">
        <f t="shared" ref="H39:J39" si="5">H31/160*200</f>
        <v>7.4000000000000012</v>
      </c>
      <c r="I39" s="57">
        <f t="shared" si="5"/>
        <v>6.6000000000000005</v>
      </c>
      <c r="J39" s="109">
        <f t="shared" si="5"/>
        <v>39.4</v>
      </c>
      <c r="K39" s="10"/>
    </row>
    <row r="40" spans="1:11" ht="30" x14ac:dyDescent="0.25">
      <c r="A40" s="100"/>
      <c r="B40" s="32" t="s">
        <v>38</v>
      </c>
      <c r="C40" s="33">
        <v>495</v>
      </c>
      <c r="D40" s="34" t="s">
        <v>45</v>
      </c>
      <c r="E40" s="58">
        <v>200</v>
      </c>
      <c r="F40" s="30">
        <v>8</v>
      </c>
      <c r="G40" s="38">
        <f>84*2</f>
        <v>168</v>
      </c>
      <c r="H40" s="38">
        <f>0.6*2</f>
        <v>1.2</v>
      </c>
      <c r="I40" s="38">
        <f>0.1*2</f>
        <v>0.2</v>
      </c>
      <c r="J40" s="105">
        <f>20.1*2</f>
        <v>40.200000000000003</v>
      </c>
      <c r="K40" s="10"/>
    </row>
    <row r="41" spans="1:11" ht="15.75" x14ac:dyDescent="0.25">
      <c r="A41" s="100"/>
      <c r="B41" s="27" t="s">
        <v>27</v>
      </c>
      <c r="C41" s="59" t="s">
        <v>78</v>
      </c>
      <c r="D41" s="60" t="s">
        <v>47</v>
      </c>
      <c r="E41" s="54">
        <v>30</v>
      </c>
      <c r="F41" s="55">
        <v>3</v>
      </c>
      <c r="G41" s="41">
        <f>250/100*30</f>
        <v>75</v>
      </c>
      <c r="H41" s="41">
        <f>7.5/100*30</f>
        <v>2.25</v>
      </c>
      <c r="I41" s="41">
        <f>1/100*30</f>
        <v>0.3</v>
      </c>
      <c r="J41" s="103">
        <f>51/100*30</f>
        <v>15.3</v>
      </c>
      <c r="K41" s="10"/>
    </row>
    <row r="42" spans="1:11" ht="15.75" x14ac:dyDescent="0.25">
      <c r="A42" s="100"/>
      <c r="B42" s="32" t="s">
        <v>28</v>
      </c>
      <c r="C42" s="28" t="s">
        <v>78</v>
      </c>
      <c r="D42" s="60" t="s">
        <v>35</v>
      </c>
      <c r="E42" s="61">
        <v>20</v>
      </c>
      <c r="F42" s="55">
        <v>2</v>
      </c>
      <c r="G42" s="41">
        <f>200/100*20</f>
        <v>40</v>
      </c>
      <c r="H42" s="41">
        <f>6/100*20</f>
        <v>1.2</v>
      </c>
      <c r="I42" s="41">
        <f>1/100*20</f>
        <v>0.2</v>
      </c>
      <c r="J42" s="103">
        <f>40/100*20</f>
        <v>8</v>
      </c>
      <c r="K42" s="10"/>
    </row>
    <row r="43" spans="1:11" ht="16.5" thickBot="1" x14ac:dyDescent="0.3">
      <c r="A43" s="111"/>
      <c r="B43" s="112"/>
      <c r="C43" s="113"/>
      <c r="D43" s="114" t="s">
        <v>48</v>
      </c>
      <c r="E43" s="115">
        <f t="shared" ref="E43" si="6">SUM(E37:E42)</f>
        <v>830</v>
      </c>
      <c r="F43" s="116">
        <f>SUM(F37:F42)</f>
        <v>120</v>
      </c>
      <c r="G43" s="117">
        <f>SUM(G37:G42)</f>
        <v>897.55</v>
      </c>
      <c r="H43" s="117">
        <f>SUM(H37:H42)</f>
        <v>37.930000000000007</v>
      </c>
      <c r="I43" s="117">
        <f>SUM(I37:I42)</f>
        <v>34.35</v>
      </c>
      <c r="J43" s="118">
        <f>SUM(J37:J42)</f>
        <v>131.56</v>
      </c>
      <c r="K43" s="10"/>
    </row>
    <row r="44" spans="1:11" x14ac:dyDescent="0.25">
      <c r="A44" s="5"/>
      <c r="C44" s="5"/>
      <c r="E44" s="65"/>
      <c r="F44" s="66"/>
      <c r="G44" s="67"/>
      <c r="H44" s="67"/>
      <c r="I44" s="67"/>
      <c r="J44" s="68"/>
      <c r="K44" s="10"/>
    </row>
    <row r="45" spans="1:11" x14ac:dyDescent="0.25">
      <c r="A45" s="11" t="s">
        <v>31</v>
      </c>
      <c r="B45" s="5"/>
      <c r="D45" s="12"/>
      <c r="E45" s="12"/>
      <c r="F45" s="69"/>
      <c r="G45" s="12"/>
      <c r="H45" s="12"/>
      <c r="I45" s="12"/>
      <c r="J45" s="12"/>
      <c r="K45" s="10"/>
    </row>
    <row r="46" spans="1:11" x14ac:dyDescent="0.25">
      <c r="A46" s="13"/>
      <c r="C46" s="5"/>
      <c r="E46" s="12"/>
      <c r="F46" s="69"/>
      <c r="G46" s="12"/>
      <c r="H46" s="12"/>
      <c r="I46" s="12"/>
      <c r="J46" s="12"/>
      <c r="K46" s="10"/>
    </row>
    <row r="47" spans="1:11" x14ac:dyDescent="0.25">
      <c r="A47" s="11" t="s">
        <v>32</v>
      </c>
      <c r="F47" s="70"/>
      <c r="K47" s="10"/>
    </row>
    <row r="48" spans="1:11" x14ac:dyDescent="0.25">
      <c r="A48" s="11"/>
      <c r="K48" s="10"/>
    </row>
    <row r="49" spans="1:1" x14ac:dyDescent="0.25">
      <c r="A49" s="11" t="s">
        <v>33</v>
      </c>
    </row>
  </sheetData>
  <mergeCells count="3">
    <mergeCell ref="D6:K6"/>
    <mergeCell ref="D8:K8"/>
    <mergeCell ref="A4:B6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2023-03-15T13:05:35Z</dcterms:modified>
</cp:coreProperties>
</file>